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90" yWindow="-90" windowWidth="13875" windowHeight="7290"/>
  </bookViews>
  <sheets>
    <sheet name="AWP 2022" sheetId="2" r:id="rId1"/>
  </sheets>
  <definedNames>
    <definedName name="_xlnm.Print_Area" localSheetId="0">'AWP 2022'!$B$2:$Z$30</definedName>
  </definedName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5" i="2"/>
  <c r="U15"/>
  <c r="Z11"/>
  <c r="Z10"/>
  <c r="Z16"/>
  <c r="Z14"/>
  <c r="U16"/>
  <c r="U14"/>
  <c r="U11"/>
  <c r="U10"/>
  <c r="F41" l="1"/>
  <c r="F40"/>
  <c r="U9"/>
  <c r="Z9" s="1"/>
  <c r="F42" l="1"/>
  <c r="Z7"/>
  <c r="Z17" l="1"/>
  <c r="Z12" l="1"/>
  <c r="Z8"/>
  <c r="F34" l="1"/>
  <c r="F35" l="1"/>
  <c r="F36" s="1"/>
  <c r="Z23" l="1"/>
  <c r="Z22"/>
  <c r="Z21"/>
  <c r="Z20"/>
  <c r="Z19"/>
  <c r="Z18"/>
  <c r="Z13"/>
  <c r="Z24" l="1"/>
  <c r="Z25" s="1"/>
  <c r="Z28" l="1"/>
  <c r="Z29"/>
  <c r="Z26" l="1"/>
  <c r="Z30" s="1"/>
  <c r="F37" l="1"/>
  <c r="F38" s="1"/>
  <c r="V3"/>
</calcChain>
</file>

<file path=xl/sharedStrings.xml><?xml version="1.0" encoding="utf-8"?>
<sst xmlns="http://schemas.openxmlformats.org/spreadsheetml/2006/main" count="165" uniqueCount="108">
  <si>
    <t>Amount USD $</t>
  </si>
  <si>
    <t>Budget Description</t>
  </si>
  <si>
    <t>Account Code</t>
  </si>
  <si>
    <t>Donor</t>
  </si>
  <si>
    <t>Fund</t>
  </si>
  <si>
    <t>Apr</t>
  </si>
  <si>
    <t>Mar</t>
  </si>
  <si>
    <t>Feb</t>
  </si>
  <si>
    <t>Jan</t>
  </si>
  <si>
    <t>Budget</t>
  </si>
  <si>
    <t>Quantity</t>
  </si>
  <si>
    <t>Item Description</t>
  </si>
  <si>
    <t>Q2</t>
  </si>
  <si>
    <t>Q1</t>
  </si>
  <si>
    <t>Action</t>
  </si>
  <si>
    <t>Sub Activity</t>
  </si>
  <si>
    <t>Activities</t>
  </si>
  <si>
    <t>Certified by:</t>
  </si>
  <si>
    <t>ID:</t>
  </si>
  <si>
    <t>Prepared by:</t>
  </si>
  <si>
    <t>Total  Budget</t>
  </si>
  <si>
    <t>Title:</t>
  </si>
  <si>
    <t>Status</t>
  </si>
  <si>
    <t>Service Contracts</t>
  </si>
  <si>
    <t>National Consultant</t>
  </si>
  <si>
    <t>Ongoing</t>
  </si>
  <si>
    <t>Travel</t>
  </si>
  <si>
    <t>Miscellaneous Expenses</t>
  </si>
  <si>
    <t>Aug</t>
  </si>
  <si>
    <t>Sept</t>
  </si>
  <si>
    <t>Q3</t>
  </si>
  <si>
    <t>Q4</t>
  </si>
  <si>
    <t>Oct</t>
  </si>
  <si>
    <t>Nov</t>
  </si>
  <si>
    <t>Dec</t>
  </si>
  <si>
    <t>Procurement - Individuals</t>
  </si>
  <si>
    <t>Payroll - Local</t>
  </si>
  <si>
    <t>12</t>
  </si>
  <si>
    <t>Admin Expenses</t>
  </si>
  <si>
    <t>Projectors, screens, etc</t>
  </si>
  <si>
    <t>Total for Activity 1</t>
  </si>
  <si>
    <t>May</t>
  </si>
  <si>
    <t>June</t>
  </si>
  <si>
    <t>July</t>
  </si>
  <si>
    <t>Provide margin for Miscellaneous Expenses</t>
  </si>
  <si>
    <t>Settle the IT Equipment Acquisition</t>
  </si>
  <si>
    <t>Cover staff Mobile phone charges</t>
  </si>
  <si>
    <t>Rental &amp; Maint of Info Tech Eq</t>
  </si>
  <si>
    <t>Supplies</t>
  </si>
  <si>
    <t>Information Technology Equipmt</t>
  </si>
  <si>
    <t>Communic &amp; Audio Visual Equip</t>
  </si>
  <si>
    <t>Unanticipated expenses</t>
  </si>
  <si>
    <t>IT</t>
  </si>
  <si>
    <t>Phone charges</t>
  </si>
  <si>
    <t>Grand Total for Activity 1</t>
  </si>
  <si>
    <t>Supplies costs - Stationary, other office supplies and PPE at site</t>
  </si>
  <si>
    <t>6</t>
  </si>
  <si>
    <t>DSA</t>
  </si>
  <si>
    <t>Training &amp; Workshops</t>
  </si>
  <si>
    <t>Fuel &amp; maintenance for the Car</t>
  </si>
  <si>
    <t>Cost / Unit (USD)</t>
  </si>
  <si>
    <t xml:space="preserve">Predicted deficit </t>
  </si>
  <si>
    <t>Nedal Aloran</t>
  </si>
  <si>
    <t>TA</t>
  </si>
  <si>
    <t>00120583</t>
  </si>
  <si>
    <t>Ibrahim Al Mousa &amp; Murad Al Shishani</t>
  </si>
  <si>
    <t>3</t>
  </si>
  <si>
    <t>Provide staff with Stationary, office supplies, sanitation and PPE at site</t>
  </si>
  <si>
    <t>Fuel &amp; maintenance for the project car (one car)</t>
  </si>
  <si>
    <t xml:space="preserve">Procure the services of SWM Consultant </t>
  </si>
  <si>
    <t>Professional Services for Activity 1</t>
  </si>
  <si>
    <t>GOV</t>
  </si>
  <si>
    <t>Total Budget in USD</t>
  </si>
  <si>
    <t>Remaining Annual Budget</t>
  </si>
  <si>
    <t>Total Deficit</t>
  </si>
  <si>
    <t>0</t>
  </si>
  <si>
    <t>Annual Balance</t>
  </si>
  <si>
    <t>1</t>
  </si>
  <si>
    <t>Expenses 2019</t>
  </si>
  <si>
    <t>Expenses 2020</t>
  </si>
  <si>
    <t>Expenses 2021</t>
  </si>
  <si>
    <t>grand total</t>
  </si>
  <si>
    <t>.</t>
  </si>
  <si>
    <t>2</t>
  </si>
  <si>
    <t>till 31/12/2021</t>
  </si>
  <si>
    <t>Remaining Amount for 2.5 years (2022, 2023 &amp; 2024)</t>
  </si>
  <si>
    <t>Process Payroll for NPSA4/Max Yousef</t>
  </si>
  <si>
    <t>Process Payroll for NPSA11/Max Ibrahim</t>
  </si>
  <si>
    <t>Process Payroll for NPSA6/Max Ahmad</t>
  </si>
  <si>
    <t>Service Contracts  + Bonus (NPSA11/MAX)</t>
  </si>
  <si>
    <t>Service Contracts + Bonus (NPSA4/MAX)</t>
  </si>
  <si>
    <t>Service Contracts (NPSA4/MAX)</t>
  </si>
  <si>
    <t>Service Contracts (NPSA6/MAX)</t>
  </si>
  <si>
    <t>Service Contracts (NPSA5/MAX)</t>
  </si>
  <si>
    <t>Process Payroll for NPSA4/Max Site Engineer</t>
  </si>
  <si>
    <t>Process Payroll for NPSA4/Max Surveyor</t>
  </si>
  <si>
    <t>Process Payroll for NPSA6/Max Saad</t>
  </si>
  <si>
    <t>Process Payroll for NPSA10/Max Botros</t>
  </si>
  <si>
    <t>Service Contracts + Bonus (NPSA10/MAX)</t>
  </si>
  <si>
    <t>Reveneus Received (USD)</t>
  </si>
  <si>
    <t>Expenses (USD)</t>
  </si>
  <si>
    <t>Balance (USD)</t>
  </si>
  <si>
    <t>DSA for (TA Projects Sites) Engineering Staff (5 persons*13 days) Ibrahim, Ahmad, Yousef, Botros,Murad</t>
  </si>
  <si>
    <t>Total Expenditure in 2023 (USD)</t>
  </si>
  <si>
    <t>Year: 2023</t>
  </si>
  <si>
    <t>Total Programmable Budget 2023</t>
  </si>
  <si>
    <t>Total Professional Services DPC for 2023</t>
  </si>
  <si>
    <t>Grand Total for All Activities in 2023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</si>
</sst>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8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Unicode MS"/>
      <family val="2"/>
    </font>
    <font>
      <b/>
      <sz val="12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0"/>
      <name val="Arial"/>
      <family val="2"/>
      <scheme val="minor"/>
    </font>
    <font>
      <b/>
      <sz val="16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1"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3" fontId="4" fillId="3" borderId="3" xfId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3" fontId="4" fillId="0" borderId="0" xfId="0" applyNumberFormat="1" applyFont="1" applyAlignment="1">
      <alignment vertical="center"/>
    </xf>
    <xf numFmtId="0" fontId="5" fillId="2" borderId="3" xfId="0" applyFont="1" applyFill="1" applyBorder="1" applyAlignment="1">
      <alignment horizontal="center" vertical="center" textRotation="255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40" fontId="4" fillId="0" borderId="0" xfId="0" applyNumberFormat="1" applyFont="1" applyAlignment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textRotation="255" wrapText="1"/>
    </xf>
    <xf numFmtId="43" fontId="4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textRotation="255" wrapText="1"/>
    </xf>
    <xf numFmtId="0" fontId="5" fillId="5" borderId="3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40" fontId="4" fillId="3" borderId="12" xfId="0" applyNumberFormat="1" applyFont="1" applyFill="1" applyBorder="1" applyAlignment="1">
      <alignment horizontal="center" vertical="center"/>
    </xf>
    <xf numFmtId="40" fontId="5" fillId="6" borderId="12" xfId="0" applyNumberFormat="1" applyFont="1" applyFill="1" applyBorder="1" applyAlignment="1">
      <alignment horizontal="center" vertical="center"/>
    </xf>
    <xf numFmtId="40" fontId="3" fillId="6" borderId="12" xfId="0" applyNumberFormat="1" applyFont="1" applyFill="1" applyBorder="1" applyAlignment="1">
      <alignment horizontal="center" vertical="center"/>
    </xf>
    <xf numFmtId="40" fontId="7" fillId="7" borderId="12" xfId="0" applyNumberFormat="1" applyFont="1" applyFill="1" applyBorder="1" applyAlignment="1">
      <alignment horizontal="center" vertical="center"/>
    </xf>
    <xf numFmtId="40" fontId="7" fillId="7" borderId="8" xfId="0" applyNumberFormat="1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textRotation="255" wrapText="1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textRotation="255" wrapText="1"/>
    </xf>
    <xf numFmtId="0" fontId="4" fillId="2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49" fontId="4" fillId="3" borderId="10" xfId="0" applyNumberFormat="1" applyFont="1" applyFill="1" applyBorder="1" applyAlignment="1">
      <alignment horizontal="center" vertical="center" wrapText="1"/>
    </xf>
    <xf numFmtId="43" fontId="4" fillId="3" borderId="10" xfId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0" fontId="4" fillId="3" borderId="6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3" fontId="5" fillId="0" borderId="3" xfId="1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43" fontId="4" fillId="0" borderId="0" xfId="1" applyFont="1" applyAlignment="1">
      <alignment vertical="center"/>
    </xf>
    <xf numFmtId="40" fontId="4" fillId="0" borderId="0" xfId="0" applyNumberFormat="1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40" fontId="5" fillId="0" borderId="3" xfId="0" applyNumberFormat="1" applyFont="1" applyBorder="1" applyAlignment="1">
      <alignment vertical="center" wrapText="1"/>
    </xf>
    <xf numFmtId="40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horizontal="center" vertical="center" textRotation="255" wrapText="1"/>
    </xf>
    <xf numFmtId="4" fontId="5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3" fontId="4" fillId="3" borderId="4" xfId="1" applyFont="1" applyFill="1" applyBorder="1" applyAlignment="1">
      <alignment horizontal="center" vertical="center"/>
    </xf>
    <xf numFmtId="40" fontId="4" fillId="3" borderId="14" xfId="0" applyNumberFormat="1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 textRotation="90" wrapText="1"/>
    </xf>
    <xf numFmtId="0" fontId="5" fillId="7" borderId="3" xfId="0" applyFont="1" applyFill="1" applyBorder="1" applyAlignment="1">
      <alignment horizontal="center" vertical="center" textRotation="90" wrapText="1"/>
    </xf>
    <xf numFmtId="0" fontId="5" fillId="7" borderId="12" xfId="0" applyFont="1" applyFill="1" applyBorder="1" applyAlignment="1">
      <alignment horizontal="center" vertical="center" textRotation="90" wrapText="1"/>
    </xf>
    <xf numFmtId="0" fontId="4" fillId="7" borderId="11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 textRotation="90" wrapText="1"/>
    </xf>
    <xf numFmtId="0" fontId="5" fillId="6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textRotation="90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center" vertical="center" wrapText="1"/>
    </xf>
    <xf numFmtId="4" fontId="5" fillId="6" borderId="3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1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 applyProtection="1">
      <alignment horizontal="center" vertical="center" textRotation="180" wrapText="1"/>
      <protection locked="0"/>
    </xf>
    <xf numFmtId="0" fontId="5" fillId="6" borderId="3" xfId="0" applyFont="1" applyFill="1" applyBorder="1" applyAlignment="1" applyProtection="1">
      <alignment horizontal="center" vertical="center" textRotation="180"/>
      <protection locked="0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4" fontId="5" fillId="6" borderId="10" xfId="0" applyNumberFormat="1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C45"/>
  <sheetViews>
    <sheetView tabSelected="1" topLeftCell="E10" zoomScale="60" zoomScaleNormal="60" workbookViewId="0">
      <selection activeCell="T23" sqref="T23"/>
    </sheetView>
  </sheetViews>
  <sheetFormatPr defaultColWidth="9.125" defaultRowHeight="14.25"/>
  <cols>
    <col min="1" max="1" width="1.125" style="8" customWidth="1"/>
    <col min="2" max="2" width="9.125" style="8"/>
    <col min="3" max="3" width="13.625" style="8" customWidth="1"/>
    <col min="4" max="4" width="28.5" style="8" customWidth="1"/>
    <col min="5" max="5" width="34.125" style="8" bestFit="1" customWidth="1"/>
    <col min="6" max="6" width="31.5" style="8" customWidth="1"/>
    <col min="7" max="18" width="4.125" style="8" customWidth="1"/>
    <col min="19" max="19" width="25.75" style="8" customWidth="1"/>
    <col min="20" max="20" width="19.875" style="9" bestFit="1" customWidth="1"/>
    <col min="21" max="21" width="16.375" style="9" customWidth="1"/>
    <col min="22" max="22" width="9.625" style="9" customWidth="1"/>
    <col min="23" max="23" width="10.375" style="9" customWidth="1"/>
    <col min="24" max="24" width="12.375" style="9" customWidth="1"/>
    <col min="25" max="25" width="28.875" style="9" customWidth="1"/>
    <col min="26" max="26" width="24.5" style="9" customWidth="1"/>
    <col min="27" max="27" width="13.125" style="8" bestFit="1" customWidth="1"/>
    <col min="28" max="28" width="9.125" style="8"/>
    <col min="29" max="29" width="15.125" style="8" bestFit="1" customWidth="1"/>
    <col min="30" max="16384" width="9.125" style="8"/>
  </cols>
  <sheetData>
    <row r="1" spans="2:29" ht="7.5" customHeight="1" thickBot="1"/>
    <row r="2" spans="2:29" ht="30">
      <c r="B2" s="25" t="s">
        <v>21</v>
      </c>
      <c r="C2" s="90" t="s">
        <v>63</v>
      </c>
      <c r="D2" s="90"/>
      <c r="E2" s="90"/>
      <c r="F2" s="90"/>
      <c r="G2" s="90" t="s">
        <v>104</v>
      </c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 t="s">
        <v>20</v>
      </c>
      <c r="T2" s="90"/>
      <c r="U2" s="90"/>
      <c r="V2" s="99">
        <v>1694915</v>
      </c>
      <c r="W2" s="99"/>
      <c r="X2" s="99"/>
      <c r="Y2" s="26" t="s">
        <v>19</v>
      </c>
      <c r="Z2" s="34" t="s">
        <v>65</v>
      </c>
    </row>
    <row r="3" spans="2:29" ht="15">
      <c r="B3" s="27" t="s">
        <v>18</v>
      </c>
      <c r="C3" s="83" t="s">
        <v>64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 t="s">
        <v>103</v>
      </c>
      <c r="T3" s="83"/>
      <c r="U3" s="83"/>
      <c r="V3" s="91">
        <f>Z30</f>
        <v>356054.3280000001</v>
      </c>
      <c r="W3" s="91"/>
      <c r="X3" s="91"/>
      <c r="Y3" s="20" t="s">
        <v>17</v>
      </c>
      <c r="Z3" s="33" t="s">
        <v>62</v>
      </c>
    </row>
    <row r="4" spans="2:29" ht="15">
      <c r="B4" s="100"/>
      <c r="C4" s="83"/>
      <c r="D4" s="83"/>
      <c r="E4" s="83"/>
      <c r="F4" s="83"/>
      <c r="G4" s="96"/>
      <c r="H4" s="97"/>
      <c r="I4" s="97"/>
      <c r="J4" s="97"/>
      <c r="K4" s="97"/>
      <c r="L4" s="97"/>
      <c r="M4" s="97"/>
      <c r="N4" s="97"/>
      <c r="O4" s="97"/>
      <c r="P4" s="97"/>
      <c r="Q4" s="97"/>
      <c r="R4" s="98"/>
      <c r="S4" s="83" t="s">
        <v>61</v>
      </c>
      <c r="T4" s="83"/>
      <c r="U4" s="83"/>
      <c r="V4" s="91"/>
      <c r="W4" s="91"/>
      <c r="X4" s="91"/>
      <c r="Y4" s="92"/>
      <c r="Z4" s="93"/>
    </row>
    <row r="5" spans="2:29" ht="15" customHeight="1">
      <c r="B5" s="82"/>
      <c r="C5" s="83" t="s">
        <v>16</v>
      </c>
      <c r="D5" s="83" t="s">
        <v>15</v>
      </c>
      <c r="E5" s="83" t="s">
        <v>22</v>
      </c>
      <c r="F5" s="83" t="s">
        <v>14</v>
      </c>
      <c r="G5" s="84" t="s">
        <v>13</v>
      </c>
      <c r="H5" s="84"/>
      <c r="I5" s="84"/>
      <c r="J5" s="80" t="s">
        <v>12</v>
      </c>
      <c r="K5" s="80"/>
      <c r="L5" s="80"/>
      <c r="M5" s="84" t="s">
        <v>30</v>
      </c>
      <c r="N5" s="84"/>
      <c r="O5" s="84"/>
      <c r="P5" s="80" t="s">
        <v>31</v>
      </c>
      <c r="Q5" s="80"/>
      <c r="R5" s="80"/>
      <c r="S5" s="83" t="s">
        <v>11</v>
      </c>
      <c r="T5" s="94" t="s">
        <v>10</v>
      </c>
      <c r="U5" s="83" t="s">
        <v>60</v>
      </c>
      <c r="V5" s="83" t="s">
        <v>9</v>
      </c>
      <c r="W5" s="83"/>
      <c r="X5" s="83"/>
      <c r="Y5" s="83"/>
      <c r="Z5" s="85"/>
    </row>
    <row r="6" spans="2:29" ht="61.5">
      <c r="B6" s="82"/>
      <c r="C6" s="83"/>
      <c r="D6" s="83"/>
      <c r="E6" s="83"/>
      <c r="F6" s="83"/>
      <c r="G6" s="21" t="s">
        <v>8</v>
      </c>
      <c r="H6" s="21" t="s">
        <v>7</v>
      </c>
      <c r="I6" s="21" t="s">
        <v>6</v>
      </c>
      <c r="J6" s="22" t="s">
        <v>5</v>
      </c>
      <c r="K6" s="22" t="s">
        <v>41</v>
      </c>
      <c r="L6" s="22" t="s">
        <v>42</v>
      </c>
      <c r="M6" s="21" t="s">
        <v>43</v>
      </c>
      <c r="N6" s="21" t="s">
        <v>28</v>
      </c>
      <c r="O6" s="21" t="s">
        <v>29</v>
      </c>
      <c r="P6" s="22" t="s">
        <v>32</v>
      </c>
      <c r="Q6" s="22" t="s">
        <v>33</v>
      </c>
      <c r="R6" s="22" t="s">
        <v>34</v>
      </c>
      <c r="S6" s="83"/>
      <c r="T6" s="95"/>
      <c r="U6" s="83"/>
      <c r="V6" s="20" t="s">
        <v>4</v>
      </c>
      <c r="W6" s="20" t="s">
        <v>3</v>
      </c>
      <c r="X6" s="20" t="s">
        <v>2</v>
      </c>
      <c r="Y6" s="20" t="s">
        <v>1</v>
      </c>
      <c r="Z6" s="33" t="s">
        <v>0</v>
      </c>
      <c r="AC6" s="10"/>
    </row>
    <row r="7" spans="2:29" ht="28.5">
      <c r="B7" s="82"/>
      <c r="C7" s="86"/>
      <c r="D7" s="84"/>
      <c r="E7" s="7" t="s">
        <v>25</v>
      </c>
      <c r="F7" s="16" t="s">
        <v>87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" t="s">
        <v>36</v>
      </c>
      <c r="T7" s="12" t="s">
        <v>37</v>
      </c>
      <c r="U7" s="3">
        <v>6677.29</v>
      </c>
      <c r="V7" s="13">
        <v>32050</v>
      </c>
      <c r="W7" s="12" t="s">
        <v>71</v>
      </c>
      <c r="X7" s="4">
        <v>71400</v>
      </c>
      <c r="Y7" s="13" t="s">
        <v>89</v>
      </c>
      <c r="Z7" s="28">
        <f>(T7*U7)+2008.47</f>
        <v>82135.95</v>
      </c>
      <c r="AA7" s="15"/>
    </row>
    <row r="8" spans="2:29" ht="28.5">
      <c r="B8" s="82"/>
      <c r="C8" s="86"/>
      <c r="D8" s="84"/>
      <c r="E8" s="7" t="s">
        <v>25</v>
      </c>
      <c r="F8" s="16" t="s">
        <v>86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" t="s">
        <v>36</v>
      </c>
      <c r="T8" s="2" t="s">
        <v>75</v>
      </c>
      <c r="U8" s="3">
        <v>1987.45</v>
      </c>
      <c r="V8" s="13">
        <v>32050</v>
      </c>
      <c r="W8" s="12" t="s">
        <v>71</v>
      </c>
      <c r="X8" s="4">
        <v>71400</v>
      </c>
      <c r="Y8" s="1" t="s">
        <v>90</v>
      </c>
      <c r="Z8" s="28">
        <f>(T8*U8)</f>
        <v>0</v>
      </c>
    </row>
    <row r="9" spans="2:29" ht="28.5">
      <c r="B9" s="82"/>
      <c r="C9" s="86"/>
      <c r="D9" s="84"/>
      <c r="E9" s="7" t="s">
        <v>25</v>
      </c>
      <c r="F9" s="16" t="s">
        <v>97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" t="s">
        <v>36</v>
      </c>
      <c r="T9" s="12" t="s">
        <v>37</v>
      </c>
      <c r="U9" s="3">
        <f>ROUND((((3000*1.1333)/0.708)),2)</f>
        <v>4802.12</v>
      </c>
      <c r="V9" s="13">
        <v>32050</v>
      </c>
      <c r="W9" s="12" t="s">
        <v>71</v>
      </c>
      <c r="X9" s="4">
        <v>71400</v>
      </c>
      <c r="Y9" s="1" t="s">
        <v>98</v>
      </c>
      <c r="Z9" s="28">
        <f>(T9*U9)+1525.42</f>
        <v>59150.86</v>
      </c>
      <c r="AA9" s="15"/>
    </row>
    <row r="10" spans="2:29" ht="28.5">
      <c r="B10" s="82"/>
      <c r="C10" s="86"/>
      <c r="D10" s="84"/>
      <c r="E10" s="7" t="s">
        <v>25</v>
      </c>
      <c r="F10" s="16" t="s">
        <v>88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" t="s">
        <v>36</v>
      </c>
      <c r="T10" s="2" t="s">
        <v>37</v>
      </c>
      <c r="U10" s="3">
        <f>ROUND((((1284.4*1.1333)/0.708)),2)</f>
        <v>2055.9499999999998</v>
      </c>
      <c r="V10" s="13">
        <v>32050</v>
      </c>
      <c r="W10" s="12" t="s">
        <v>71</v>
      </c>
      <c r="X10" s="4">
        <v>71400</v>
      </c>
      <c r="Y10" s="1" t="s">
        <v>92</v>
      </c>
      <c r="Z10" s="28">
        <f>(T10*U10)+653.08</f>
        <v>25324.48</v>
      </c>
    </row>
    <row r="11" spans="2:29" ht="28.5">
      <c r="B11" s="82"/>
      <c r="C11" s="86"/>
      <c r="D11" s="84"/>
      <c r="E11" s="7" t="s">
        <v>25</v>
      </c>
      <c r="F11" s="16" t="s">
        <v>96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" t="s">
        <v>36</v>
      </c>
      <c r="T11" s="2" t="s">
        <v>37</v>
      </c>
      <c r="U11" s="3">
        <f>ROUND((((1284.4*1.1333)/0.708)),2)</f>
        <v>2055.9499999999998</v>
      </c>
      <c r="V11" s="13">
        <v>32050</v>
      </c>
      <c r="W11" s="12" t="s">
        <v>71</v>
      </c>
      <c r="X11" s="4">
        <v>71400</v>
      </c>
      <c r="Y11" s="1" t="s">
        <v>93</v>
      </c>
      <c r="Z11" s="28">
        <f>(T11*U11)+653.08</f>
        <v>25324.48</v>
      </c>
    </row>
    <row r="12" spans="2:29" ht="57">
      <c r="B12" s="82"/>
      <c r="C12" s="86"/>
      <c r="D12" s="84"/>
      <c r="E12" s="7" t="s">
        <v>25</v>
      </c>
      <c r="F12" s="7" t="s">
        <v>102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" t="s">
        <v>57</v>
      </c>
      <c r="T12" s="2" t="s">
        <v>37</v>
      </c>
      <c r="U12" s="3">
        <v>4550</v>
      </c>
      <c r="V12" s="13">
        <v>32050</v>
      </c>
      <c r="W12" s="12" t="s">
        <v>71</v>
      </c>
      <c r="X12" s="4">
        <v>71600</v>
      </c>
      <c r="Y12" s="1" t="s">
        <v>23</v>
      </c>
      <c r="Z12" s="28">
        <f t="shared" ref="Z12" si="0">T12*U12</f>
        <v>54600</v>
      </c>
    </row>
    <row r="13" spans="2:29">
      <c r="B13" s="82"/>
      <c r="C13" s="86"/>
      <c r="D13" s="84"/>
      <c r="E13" s="7" t="s">
        <v>25</v>
      </c>
      <c r="F13" s="7" t="s">
        <v>26</v>
      </c>
      <c r="G13" s="17"/>
      <c r="H13" s="17"/>
      <c r="I13" s="17"/>
      <c r="J13" s="17"/>
      <c r="K13" s="11"/>
      <c r="L13" s="17"/>
      <c r="M13" s="17"/>
      <c r="N13" s="11"/>
      <c r="O13" s="17"/>
      <c r="P13" s="17"/>
      <c r="Q13" s="17"/>
      <c r="R13" s="17"/>
      <c r="S13" s="1" t="s">
        <v>26</v>
      </c>
      <c r="T13" s="2" t="s">
        <v>83</v>
      </c>
      <c r="U13" s="3">
        <v>1000</v>
      </c>
      <c r="V13" s="13">
        <v>32050</v>
      </c>
      <c r="W13" s="12" t="s">
        <v>71</v>
      </c>
      <c r="X13" s="4">
        <v>71300</v>
      </c>
      <c r="Y13" s="1" t="s">
        <v>23</v>
      </c>
      <c r="Z13" s="28">
        <f t="shared" ref="Z13:Z23" si="1">T13*U13</f>
        <v>2000</v>
      </c>
    </row>
    <row r="14" spans="2:29" ht="28.5">
      <c r="B14" s="82"/>
      <c r="C14" s="86"/>
      <c r="D14" s="87"/>
      <c r="E14" s="7" t="s">
        <v>25</v>
      </c>
      <c r="F14" s="16" t="s">
        <v>94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" t="s">
        <v>36</v>
      </c>
      <c r="T14" s="2" t="s">
        <v>37</v>
      </c>
      <c r="U14" s="3">
        <f>ROUND((((884.7*1.1333)/0.708)),2)</f>
        <v>1416.14</v>
      </c>
      <c r="V14" s="13">
        <v>32050</v>
      </c>
      <c r="W14" s="12" t="s">
        <v>71</v>
      </c>
      <c r="X14" s="4">
        <v>71400</v>
      </c>
      <c r="Y14" s="1" t="s">
        <v>91</v>
      </c>
      <c r="Z14" s="28">
        <f>(T14*U14)+449.85</f>
        <v>17443.53</v>
      </c>
    </row>
    <row r="15" spans="2:29" ht="28.5">
      <c r="B15" s="82"/>
      <c r="C15" s="86"/>
      <c r="D15" s="87"/>
      <c r="E15" s="7" t="s">
        <v>25</v>
      </c>
      <c r="F15" s="16" t="s">
        <v>94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" t="s">
        <v>36</v>
      </c>
      <c r="T15" s="2" t="s">
        <v>37</v>
      </c>
      <c r="U15" s="3">
        <f>ROUND((((884.7*1.1333)/0.708)),2)</f>
        <v>1416.14</v>
      </c>
      <c r="V15" s="13">
        <v>32050</v>
      </c>
      <c r="W15" s="12" t="s">
        <v>71</v>
      </c>
      <c r="X15" s="4">
        <v>71400</v>
      </c>
      <c r="Y15" s="1" t="s">
        <v>91</v>
      </c>
      <c r="Z15" s="28">
        <f>(T15*U15)+449.85</f>
        <v>17443.53</v>
      </c>
    </row>
    <row r="16" spans="2:29" ht="28.5">
      <c r="B16" s="82"/>
      <c r="C16" s="86"/>
      <c r="D16" s="87"/>
      <c r="E16" s="7" t="s">
        <v>25</v>
      </c>
      <c r="F16" s="16" t="s">
        <v>95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" t="s">
        <v>36</v>
      </c>
      <c r="T16" s="2" t="s">
        <v>37</v>
      </c>
      <c r="U16" s="3">
        <f>ROUND((((884.7*1.1333)/0.708)),2)</f>
        <v>1416.14</v>
      </c>
      <c r="V16" s="13">
        <v>32050</v>
      </c>
      <c r="W16" s="12" t="s">
        <v>71</v>
      </c>
      <c r="X16" s="4">
        <v>71400</v>
      </c>
      <c r="Y16" s="1" t="s">
        <v>91</v>
      </c>
      <c r="Z16" s="28">
        <f>(T16*U16)+449.85</f>
        <v>17443.53</v>
      </c>
    </row>
    <row r="17" spans="2:26" ht="29.25" thickBot="1">
      <c r="B17" s="82"/>
      <c r="C17" s="86"/>
      <c r="D17" s="87"/>
      <c r="E17" s="35" t="s">
        <v>25</v>
      </c>
      <c r="F17" s="36" t="s">
        <v>69</v>
      </c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8" t="s">
        <v>35</v>
      </c>
      <c r="T17" s="39" t="s">
        <v>77</v>
      </c>
      <c r="U17" s="70">
        <v>26293</v>
      </c>
      <c r="V17" s="57">
        <v>32050</v>
      </c>
      <c r="W17" s="58" t="s">
        <v>71</v>
      </c>
      <c r="X17" s="40">
        <v>71300</v>
      </c>
      <c r="Y17" s="38" t="s">
        <v>24</v>
      </c>
      <c r="Z17" s="71">
        <f>(T17*U17)</f>
        <v>26293</v>
      </c>
    </row>
    <row r="18" spans="2:26" ht="28.5">
      <c r="B18" s="82"/>
      <c r="C18" s="86"/>
      <c r="D18" s="88" t="s">
        <v>38</v>
      </c>
      <c r="E18" s="41" t="s">
        <v>25</v>
      </c>
      <c r="F18" s="41" t="s">
        <v>44</v>
      </c>
      <c r="G18" s="42"/>
      <c r="H18" s="66"/>
      <c r="I18" s="42"/>
      <c r="J18" s="66"/>
      <c r="K18" s="42"/>
      <c r="L18" s="66"/>
      <c r="M18" s="42"/>
      <c r="N18" s="66"/>
      <c r="O18" s="42"/>
      <c r="P18" s="66"/>
      <c r="Q18" s="43"/>
      <c r="R18" s="44"/>
      <c r="S18" s="44" t="s">
        <v>51</v>
      </c>
      <c r="T18" s="45" t="s">
        <v>56</v>
      </c>
      <c r="U18" s="46">
        <v>500</v>
      </c>
      <c r="V18" s="55">
        <v>32050</v>
      </c>
      <c r="W18" s="56" t="s">
        <v>71</v>
      </c>
      <c r="X18" s="47">
        <v>74500</v>
      </c>
      <c r="Y18" s="47" t="s">
        <v>27</v>
      </c>
      <c r="Z18" s="48">
        <f t="shared" si="1"/>
        <v>3000</v>
      </c>
    </row>
    <row r="19" spans="2:26">
      <c r="B19" s="82"/>
      <c r="C19" s="86"/>
      <c r="D19" s="89"/>
      <c r="E19" s="7" t="s">
        <v>25</v>
      </c>
      <c r="F19" s="7" t="s">
        <v>58</v>
      </c>
      <c r="G19" s="17"/>
      <c r="H19" s="17"/>
      <c r="I19" s="11"/>
      <c r="J19" s="5"/>
      <c r="K19" s="17"/>
      <c r="L19" s="24"/>
      <c r="M19" s="17"/>
      <c r="N19" s="5"/>
      <c r="O19" s="11"/>
      <c r="P19" s="5"/>
      <c r="Q19" s="5"/>
      <c r="R19" s="23"/>
      <c r="S19" s="5" t="s">
        <v>39</v>
      </c>
      <c r="T19" s="2" t="s">
        <v>66</v>
      </c>
      <c r="U19" s="3">
        <v>1000</v>
      </c>
      <c r="V19" s="13">
        <v>32050</v>
      </c>
      <c r="W19" s="12" t="s">
        <v>71</v>
      </c>
      <c r="X19" s="4">
        <v>75700</v>
      </c>
      <c r="Y19" s="4" t="s">
        <v>47</v>
      </c>
      <c r="Z19" s="28">
        <f t="shared" si="1"/>
        <v>3000</v>
      </c>
    </row>
    <row r="20" spans="2:26" ht="42.75">
      <c r="B20" s="82"/>
      <c r="C20" s="86"/>
      <c r="D20" s="89"/>
      <c r="E20" s="7" t="s">
        <v>25</v>
      </c>
      <c r="F20" s="7" t="s">
        <v>67</v>
      </c>
      <c r="G20" s="11"/>
      <c r="H20" s="17"/>
      <c r="I20" s="11"/>
      <c r="J20" s="17"/>
      <c r="K20" s="11"/>
      <c r="L20" s="17"/>
      <c r="M20" s="11"/>
      <c r="N20" s="17"/>
      <c r="O20" s="11"/>
      <c r="P20" s="17"/>
      <c r="Q20" s="24"/>
      <c r="R20" s="5"/>
      <c r="S20" s="6" t="s">
        <v>55</v>
      </c>
      <c r="T20" s="2" t="s">
        <v>56</v>
      </c>
      <c r="U20" s="3">
        <v>500</v>
      </c>
      <c r="V20" s="13">
        <v>32050</v>
      </c>
      <c r="W20" s="12" t="s">
        <v>71</v>
      </c>
      <c r="X20" s="4">
        <v>72500</v>
      </c>
      <c r="Y20" s="4" t="s">
        <v>48</v>
      </c>
      <c r="Z20" s="28">
        <f t="shared" si="1"/>
        <v>3000</v>
      </c>
    </row>
    <row r="21" spans="2:26" ht="28.5">
      <c r="B21" s="82"/>
      <c r="C21" s="86"/>
      <c r="D21" s="89"/>
      <c r="E21" s="7" t="s">
        <v>25</v>
      </c>
      <c r="F21" s="7" t="s">
        <v>68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5"/>
      <c r="R21" s="5"/>
      <c r="S21" s="7" t="s">
        <v>59</v>
      </c>
      <c r="T21" s="2" t="s">
        <v>75</v>
      </c>
      <c r="U21" s="3">
        <v>1500</v>
      </c>
      <c r="V21" s="13">
        <v>32050</v>
      </c>
      <c r="W21" s="12" t="s">
        <v>71</v>
      </c>
      <c r="X21" s="4">
        <v>72500</v>
      </c>
      <c r="Y21" s="4" t="s">
        <v>48</v>
      </c>
      <c r="Z21" s="28">
        <f t="shared" si="1"/>
        <v>0</v>
      </c>
    </row>
    <row r="22" spans="2:26" ht="30.75" customHeight="1">
      <c r="B22" s="82"/>
      <c r="C22" s="86"/>
      <c r="D22" s="89"/>
      <c r="E22" s="7" t="s">
        <v>25</v>
      </c>
      <c r="F22" s="7" t="s">
        <v>45</v>
      </c>
      <c r="G22" s="5"/>
      <c r="H22" s="17"/>
      <c r="I22" s="17"/>
      <c r="J22" s="24"/>
      <c r="K22" s="17"/>
      <c r="L22" s="5"/>
      <c r="M22" s="5"/>
      <c r="N22" s="5"/>
      <c r="O22" s="17"/>
      <c r="P22" s="5"/>
      <c r="Q22" s="23"/>
      <c r="R22" s="23"/>
      <c r="S22" s="14" t="s">
        <v>52</v>
      </c>
      <c r="T22" s="12" t="s">
        <v>77</v>
      </c>
      <c r="U22" s="18">
        <v>1500</v>
      </c>
      <c r="V22" s="13">
        <v>32050</v>
      </c>
      <c r="W22" s="12" t="s">
        <v>71</v>
      </c>
      <c r="X22" s="4">
        <v>72800</v>
      </c>
      <c r="Y22" s="19" t="s">
        <v>49</v>
      </c>
      <c r="Z22" s="28">
        <f t="shared" si="1"/>
        <v>1500</v>
      </c>
    </row>
    <row r="23" spans="2:26">
      <c r="B23" s="82"/>
      <c r="C23" s="86"/>
      <c r="D23" s="89"/>
      <c r="E23" s="7" t="s">
        <v>25</v>
      </c>
      <c r="F23" s="7" t="s">
        <v>46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24"/>
      <c r="R23" s="24"/>
      <c r="S23" s="14" t="s">
        <v>53</v>
      </c>
      <c r="T23" s="12" t="s">
        <v>37</v>
      </c>
      <c r="U23" s="18">
        <v>120</v>
      </c>
      <c r="V23" s="13">
        <v>32050</v>
      </c>
      <c r="W23" s="12" t="s">
        <v>71</v>
      </c>
      <c r="X23" s="4">
        <v>72400</v>
      </c>
      <c r="Y23" s="19" t="s">
        <v>50</v>
      </c>
      <c r="Z23" s="28">
        <f t="shared" si="1"/>
        <v>1440</v>
      </c>
    </row>
    <row r="24" spans="2:26" ht="15">
      <c r="B24" s="82"/>
      <c r="C24" s="79" t="s">
        <v>40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29">
        <f>SUM(Z7:Z23)</f>
        <v>339099.3600000001</v>
      </c>
    </row>
    <row r="25" spans="2:26" ht="15">
      <c r="B25" s="82"/>
      <c r="C25" s="79" t="s">
        <v>70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29">
        <f>Z24*0.05</f>
        <v>16954.968000000004</v>
      </c>
    </row>
    <row r="26" spans="2:26" ht="15.75">
      <c r="B26" s="82"/>
      <c r="C26" s="81" t="s">
        <v>54</v>
      </c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30">
        <f>SUM(Z24:Z25)</f>
        <v>356054.3280000001</v>
      </c>
    </row>
    <row r="27" spans="2:26" ht="15.75" customHeight="1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</row>
    <row r="28" spans="2:26" ht="20.25">
      <c r="B28" s="75"/>
      <c r="C28" s="77" t="s">
        <v>105</v>
      </c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31">
        <f>Z24</f>
        <v>339099.3600000001</v>
      </c>
    </row>
    <row r="29" spans="2:26" ht="20.25">
      <c r="B29" s="75"/>
      <c r="C29" s="77" t="s">
        <v>106</v>
      </c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31">
        <f>Z25</f>
        <v>16954.968000000004</v>
      </c>
    </row>
    <row r="30" spans="2:26" ht="21" thickBot="1">
      <c r="B30" s="76"/>
      <c r="C30" s="78" t="s">
        <v>107</v>
      </c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32">
        <f>Z26</f>
        <v>356054.3280000001</v>
      </c>
    </row>
    <row r="32" spans="2:26" ht="15">
      <c r="K32" s="8" t="s">
        <v>82</v>
      </c>
      <c r="S32" s="64" t="s">
        <v>78</v>
      </c>
      <c r="T32" s="67">
        <v>44209.48</v>
      </c>
      <c r="U32" s="65" t="s">
        <v>81</v>
      </c>
    </row>
    <row r="33" spans="5:26" ht="15">
      <c r="S33" s="64" t="s">
        <v>79</v>
      </c>
      <c r="T33" s="67">
        <v>404130.12</v>
      </c>
      <c r="U33" s="65" t="s">
        <v>81</v>
      </c>
    </row>
    <row r="34" spans="5:26" ht="15">
      <c r="E34" s="49" t="s">
        <v>72</v>
      </c>
      <c r="F34" s="50">
        <f>1200000/0.708</f>
        <v>1694915.2542372881</v>
      </c>
      <c r="S34" s="64" t="s">
        <v>80</v>
      </c>
      <c r="T34" s="67">
        <v>281225.08</v>
      </c>
      <c r="U34" s="65" t="s">
        <v>84</v>
      </c>
    </row>
    <row r="35" spans="5:26" s="59" customFormat="1" ht="54.75" customHeight="1">
      <c r="E35" s="60" t="s">
        <v>85</v>
      </c>
      <c r="F35" s="61">
        <f>F34-T32-T33-T34</f>
        <v>965350.57423728798</v>
      </c>
      <c r="S35" s="62"/>
      <c r="T35" s="68"/>
      <c r="U35" s="63"/>
      <c r="V35" s="63"/>
      <c r="W35" s="63"/>
      <c r="X35" s="63"/>
      <c r="Y35" s="63"/>
      <c r="Z35" s="63"/>
    </row>
    <row r="36" spans="5:26" ht="15">
      <c r="E36" s="49" t="s">
        <v>73</v>
      </c>
      <c r="F36" s="50">
        <f>F35/2.5</f>
        <v>386140.22969491518</v>
      </c>
      <c r="S36" s="51"/>
      <c r="T36" s="69"/>
    </row>
    <row r="37" spans="5:26" ht="15">
      <c r="E37" s="49" t="s">
        <v>76</v>
      </c>
      <c r="F37" s="50">
        <f>Z30-F36</f>
        <v>-30085.901694915083</v>
      </c>
      <c r="S37" s="52"/>
    </row>
    <row r="38" spans="5:26" ht="15">
      <c r="E38" s="49" t="s">
        <v>74</v>
      </c>
      <c r="F38" s="50">
        <f>F37*2.5</f>
        <v>-75214.754237287707</v>
      </c>
    </row>
    <row r="40" spans="5:26" ht="15">
      <c r="E40" s="60" t="s">
        <v>99</v>
      </c>
      <c r="F40" s="61">
        <f>660000/0.708</f>
        <v>932203.3898305085</v>
      </c>
    </row>
    <row r="41" spans="5:26" ht="15">
      <c r="E41" s="60" t="s">
        <v>100</v>
      </c>
      <c r="F41" s="61">
        <f>T32+T33+T34</f>
        <v>729564.67999999993</v>
      </c>
    </row>
    <row r="42" spans="5:26" ht="15">
      <c r="E42" s="60" t="s">
        <v>101</v>
      </c>
      <c r="F42" s="61">
        <f>F40-F41</f>
        <v>202638.70983050857</v>
      </c>
      <c r="T42" s="54"/>
    </row>
    <row r="43" spans="5:26">
      <c r="Y43" s="53"/>
    </row>
    <row r="45" spans="5:26">
      <c r="Y45" s="53"/>
    </row>
  </sheetData>
  <mergeCells count="35">
    <mergeCell ref="C2:F3"/>
    <mergeCell ref="S4:U4"/>
    <mergeCell ref="V4:X4"/>
    <mergeCell ref="Y4:Z4"/>
    <mergeCell ref="M5:O5"/>
    <mergeCell ref="P5:R5"/>
    <mergeCell ref="S5:S6"/>
    <mergeCell ref="T5:T6"/>
    <mergeCell ref="U5:U6"/>
    <mergeCell ref="G4:R4"/>
    <mergeCell ref="G2:R3"/>
    <mergeCell ref="S2:U2"/>
    <mergeCell ref="V2:X2"/>
    <mergeCell ref="S3:U3"/>
    <mergeCell ref="V3:X3"/>
    <mergeCell ref="B4:F4"/>
    <mergeCell ref="C24:Y24"/>
    <mergeCell ref="J5:L5"/>
    <mergeCell ref="C25:Y25"/>
    <mergeCell ref="C26:Y26"/>
    <mergeCell ref="B5:B26"/>
    <mergeCell ref="C5:C6"/>
    <mergeCell ref="D5:D6"/>
    <mergeCell ref="E5:E6"/>
    <mergeCell ref="F5:F6"/>
    <mergeCell ref="G5:I5"/>
    <mergeCell ref="V5:Z5"/>
    <mergeCell ref="C7:C23"/>
    <mergeCell ref="D7:D17"/>
    <mergeCell ref="D18:D23"/>
    <mergeCell ref="B27:Z27"/>
    <mergeCell ref="B28:B30"/>
    <mergeCell ref="C28:Y28"/>
    <mergeCell ref="C29:Y29"/>
    <mergeCell ref="C30:Y30"/>
  </mergeCells>
  <pageMargins left="0.7" right="0.7" top="0.75" bottom="0.75" header="0.3" footer="0.3"/>
  <pageSetup paperSize="8"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732436BD414ABE4F9007290F88BC" ma:contentTypeVersion="28" ma:contentTypeDescription="Create a new document." ma:contentTypeScope="" ma:versionID="c23ff14c6a1216ca0da59536d6135350">
  <xsd:schema xmlns:xsd="http://www.w3.org/2001/XMLSchema" xmlns:xs="http://www.w3.org/2001/XMLSchema" xmlns:p="http://schemas.microsoft.com/office/2006/metadata/properties" xmlns:ns2="d9cf0e28-81d2-4dc7-8b10-820d80ed680d" xmlns:ns3="e91d5986-7c29-4ed1-8a54-b8fb378ed474" targetNamespace="http://schemas.microsoft.com/office/2006/metadata/properties" ma:root="true" ma:fieldsID="3fb70f3e30476780b5b1d1f7e2ee4f0b" ns2:_="" ns3:_="">
    <xsd:import namespace="d9cf0e28-81d2-4dc7-8b10-820d80ed680d"/>
    <xsd:import namespace="e91d5986-7c29-4ed1-8a54-b8fb378ed474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2:DocumentType" minOccurs="0"/>
                <xsd:element ref="ns2:FileClassificationMode" minOccurs="0"/>
                <xsd:element ref="ns2:FileNameDescription" minOccurs="0"/>
                <xsd:element ref="ns2:ProjectNumber" minOccurs="0"/>
                <xsd:element ref="ns2:OperatingUnit" minOccurs="0"/>
                <xsd:element ref="ns2:Language" minOccurs="0"/>
                <xsd:element ref="ns2:FunctionalArea" minOccurs="0"/>
                <xsd:element ref="ns2:OutputNumber" minOccurs="0"/>
                <xsd:element ref="ns2:DocumentStatus" minOccurs="0"/>
                <xsd:element ref="ns2:DocCoverageStartDate" minOccurs="0"/>
                <xsd:element ref="ns2:DocCoverageEndDate" minOccurs="0"/>
                <xsd:element ref="ns2:FocusArea" minOccurs="0"/>
                <xsd:element ref="ns2:AuthorName" minOccurs="0"/>
                <xsd:element ref="ns2:OfficeCountry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f0e28-81d2-4dc7-8b10-820d80ed680d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Category" ma:format="Dropdown" ma:internalName="DocumentCategory">
      <xsd:simpleType>
        <xsd:restriction base="dms:Text">
          <xsd:maxLength value="255"/>
        </xsd:restriction>
      </xsd:simpleType>
    </xsd:element>
    <xsd:element name="DocumentType" ma:index="9" nillable="true" ma:displayName="DocumentType" ma:format="Dropdown" ma:internalName="DocumentType">
      <xsd:simpleType>
        <xsd:restriction base="dms:Text">
          <xsd:maxLength value="255"/>
        </xsd:restriction>
      </xsd:simpleType>
    </xsd:element>
    <xsd:element name="FileClassificationMode" ma:index="10" nillable="true" ma:displayName="FileClassificationMode" ma:format="Dropdown" ma:internalName="FileClassificationMode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ternalName="FileNameDescription">
      <xsd:simpleType>
        <xsd:restriction base="dms:Text">
          <xsd:maxLength value="255"/>
        </xsd:restriction>
      </xsd:simpleType>
    </xsd:element>
    <xsd:element name="ProjectNumber" ma:index="12" nillable="true" ma:displayName="ProjectNumber" ma:format="Dropdown" ma:indexed="true" ma:internalName="ProjectNumber">
      <xsd:simpleType>
        <xsd:restriction base="dms:Text">
          <xsd:maxLength value="255"/>
        </xsd:restriction>
      </xsd:simpleType>
    </xsd:element>
    <xsd:element name="OperatingUnit" ma:index="13" nillable="true" ma:displayName="OperatingUnit" ma:format="Dropdown" ma:indexed="true" ma:internalName="OperatingUnit">
      <xsd:simpleType>
        <xsd:restriction base="dms:Text">
          <xsd:maxLength value="255"/>
        </xsd:restriction>
      </xsd:simpleType>
    </xsd:element>
    <xsd:element name="Language" ma:index="14" nillable="true" ma:displayName="Language" ma:format="Dropdown" ma:internalName="Language">
      <xsd:simpleType>
        <xsd:restriction base="dms:Text">
          <xsd:maxLength value="255"/>
        </xsd:restriction>
      </xsd:simpleType>
    </xsd:element>
    <xsd:element name="FunctionalArea" ma:index="15" nillable="true" ma:displayName="FunctionalArea" ma:format="Dropdown" ma:internalName="FunctionalArea">
      <xsd:simpleType>
        <xsd:restriction base="dms:Text">
          <xsd:maxLength value="255"/>
        </xsd:restriction>
      </xsd:simpleType>
    </xsd:element>
    <xsd:element name="OutputNumber" ma:index="16" nillable="true" ma:displayName="OutputNumber" ma:format="Dropdown" ma:indexed="true" ma:internalName="OutputNumber">
      <xsd:simpleType>
        <xsd:restriction base="dms:Text">
          <xsd:maxLength value="255"/>
        </xsd:restriction>
      </xsd:simpleType>
    </xsd:element>
    <xsd:element name="DocumentStatus" ma:index="17" nillable="true" ma:displayName="DocumentStatus" ma:format="Dropdown" ma:internalName="DocumentStatus">
      <xsd:simpleType>
        <xsd:restriction base="dms:Text">
          <xsd:maxLength value="255"/>
        </xsd:restriction>
      </xsd:simpleType>
    </xsd:element>
    <xsd:element name="DocCoverageStartDate" ma:index="18" nillable="true" ma:displayName="DocCoverageStartDate" ma:default="[today]" ma:format="DateOnly" ma:internalName="DocCoverageStartDate">
      <xsd:simpleType>
        <xsd:restriction base="dms:DateTime"/>
      </xsd:simpleType>
    </xsd:element>
    <xsd:element name="DocCoverageEndDate" ma:index="19" nillable="true" ma:displayName="DocCoverageEndDate" ma:format="DateOnly" ma:internalName="DocCoverageEndDate">
      <xsd:simpleType>
        <xsd:restriction base="dms:DateTime"/>
      </xsd:simpleType>
    </xsd:element>
    <xsd:element name="FocusArea" ma:index="20" nillable="true" ma:displayName="FocusArea" ma:format="Dropdown" ma:internalName="FocusArea">
      <xsd:simpleType>
        <xsd:restriction base="dms:Text">
          <xsd:maxLength value="255"/>
        </xsd:restriction>
      </xsd:simpleType>
    </xsd:element>
    <xsd:element name="AuthorName" ma:index="21" nillable="true" ma:displayName="AuthorName" ma:format="Dropdown" ma:internalName="AuthorName">
      <xsd:simpleType>
        <xsd:restriction base="dms:Text">
          <xsd:maxLength value="255"/>
        </xsd:restriction>
      </xsd:simpleType>
    </xsd:element>
    <xsd:element name="OfficeCountry" ma:index="22" nillable="true" ma:displayName="OfficeCountry" ma:format="Dropdown" ma:indexed="true" ma:internalName="OfficeCountry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d5986-7c29-4ed1-8a54-b8fb378ed474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89ecd518-8760-4857-902e-5583cb61199f}" ma:internalName="TaxCatchAll" ma:showField="CatchAllData" ma:web="e91d5986-7c29-4ed1-8a54-b8fb378ed4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ficeCountry xmlns="d9cf0e28-81d2-4dc7-8b10-820d80ed680d">B0452 - Jordan - Amman</OfficeCountry>
    <DocumentStatus xmlns="d9cf0e28-81d2-4dc7-8b10-820d80ed680d">Approved</DocumentStatus>
    <DocCoverageEndDate xmlns="d9cf0e28-81d2-4dc7-8b10-820d80ed680d">2023-12-31T05:00:00+00:00</DocCoverageEndDate>
    <TaxCatchAll xmlns="e91d5986-7c29-4ed1-8a54-b8fb378ed474" xsi:nil="true"/>
    <FunctionalArea xmlns="d9cf0e28-81d2-4dc7-8b10-820d80ed680d">Programme and Project</FunctionalArea>
    <FileNameDescription xmlns="d9cf0e28-81d2-4dc7-8b10-820d80ed680d">latest Budget</FileNameDescription>
    <ProjectNumber xmlns="d9cf0e28-81d2-4dc7-8b10-820d80ed680d">00120583</ProjectNumber>
    <DocumentType xmlns="d9cf0e28-81d2-4dc7-8b10-820d80ed680d">Budget</DocumentType>
    <Language xmlns="d9cf0e28-81d2-4dc7-8b10-820d80ed680d">English</Language>
    <AuthorName xmlns="d9cf0e28-81d2-4dc7-8b10-820d80ed680d">UNDP</AuthorName>
    <DocumentCategory xmlns="d9cf0e28-81d2-4dc7-8b10-820d80ed680d">Project</DocumentCategory>
    <OperatingUnit xmlns="d9cf0e28-81d2-4dc7-8b10-820d80ed680d">UNDP-JOR</OperatingUnit>
    <lcf76f155ced4ddcb4097134ff3c332f xmlns="d9cf0e28-81d2-4dc7-8b10-820d80ed680d">
      <Terms xmlns="http://schemas.microsoft.com/office/infopath/2007/PartnerControls"/>
    </lcf76f155ced4ddcb4097134ff3c332f>
    <FocusArea xmlns="d9cf0e28-81d2-4dc7-8b10-820d80ed680d">Environment and Energy</FocusArea>
    <DocCoverageStartDate xmlns="d9cf0e28-81d2-4dc7-8b10-820d80ed680d">2023-01-01T05:00:00+00:00</DocCoverageStartDate>
    <FileClassificationMode xmlns="d9cf0e28-81d2-4dc7-8b10-820d80ed680d">Public</FileClassificationMode>
    <OutputNumber xmlns="d9cf0e28-81d2-4dc7-8b10-820d80ed680d">00116742</OutputNumber>
  </documentManagement>
</p:properties>
</file>

<file path=customXml/itemProps1.xml><?xml version="1.0" encoding="utf-8"?>
<ds:datastoreItem xmlns:ds="http://schemas.openxmlformats.org/officeDocument/2006/customXml" ds:itemID="{53B71985-22B5-4470-A7BD-494762158388}"/>
</file>

<file path=customXml/itemProps2.xml><?xml version="1.0" encoding="utf-8"?>
<ds:datastoreItem xmlns:ds="http://schemas.openxmlformats.org/officeDocument/2006/customXml" ds:itemID="{63534079-5117-428A-ADF5-C1A153A7351A}"/>
</file>

<file path=customXml/itemProps3.xml><?xml version="1.0" encoding="utf-8"?>
<ds:datastoreItem xmlns:ds="http://schemas.openxmlformats.org/officeDocument/2006/customXml" ds:itemID="{9068E5F8-E6CA-4A38-B65F-F551C11206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 2022</vt:lpstr>
      <vt:lpstr>'AWP 2022'!Print_Area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latest Budget</dc:title>
  <dc:creator>Ibrahim Al Mousa</dc:creator>
  <cp:lastModifiedBy>Ibrahim Al Mousa</cp:lastModifiedBy>
  <cp:lastPrinted>2020-01-12T09:47:44Z</cp:lastPrinted>
  <dcterms:created xsi:type="dcterms:W3CDTF">2015-01-04T12:44:42Z</dcterms:created>
  <dcterms:modified xsi:type="dcterms:W3CDTF">2022-08-22T08:55:08Z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0x010100155F732436BD414ABE4F9007290F88BC</vt:lpwstr>
  </property>
</Properties>
</file>